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bletrpocb.sharepoint.com/sites/Portail/Commun/CampagneCASSSH/Demandes 2027-2028/"/>
    </mc:Choice>
  </mc:AlternateContent>
  <xr:revisionPtr revIDLastSave="65" documentId="13_ncr:1_{C096DF14-1BA6-48EE-9959-9168445AB6BC}" xr6:coauthVersionLast="47" xr6:coauthVersionMax="47" xr10:uidLastSave="{0FFA0BE7-4C75-491A-8F02-DC1248688665}"/>
  <bookViews>
    <workbookView xWindow="-108" yWindow="-108" windowWidth="23256" windowHeight="12456" xr2:uid="{00000000-000D-0000-FFFF-FFFF00000000}"/>
  </bookViews>
  <sheets>
    <sheet name="Seuil plancher adapté OCASSS" sheetId="3" r:id="rId1"/>
    <sheet name="Détail des formule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E20" i="4" s="1"/>
  <c r="F20" i="4" s="1"/>
  <c r="F25" i="4" l="1"/>
  <c r="F21" i="4"/>
  <c r="F24" i="4"/>
  <c r="F23" i="4"/>
  <c r="F26" i="4"/>
  <c r="F22" i="4"/>
  <c r="F29" i="4" l="1"/>
  <c r="E21" i="3" l="1" a="1"/>
  <c r="E21" i="3" s="1"/>
  <c r="E25" i="3" a="1"/>
  <c r="E25" i="3" s="1"/>
  <c r="E23" i="3" a="1"/>
  <c r="E23" i="3" s="1"/>
  <c r="C7" i="4"/>
  <c r="E7" i="4" s="1"/>
  <c r="F7" i="4" s="1"/>
  <c r="F10" i="4" l="1"/>
  <c r="F8" i="4"/>
  <c r="F11" i="4"/>
  <c r="F13" i="4"/>
  <c r="F9" i="4"/>
  <c r="F12" i="4"/>
  <c r="F16" i="4" l="1"/>
  <c r="E20" i="3" l="1" a="1"/>
  <c r="E20" i="3" s="1"/>
  <c r="E15" i="3" a="1"/>
  <c r="E15" i="3" s="1"/>
  <c r="E19" i="3" a="1"/>
  <c r="E19" i="3" s="1"/>
  <c r="E17" i="3" a="1"/>
  <c r="E17" i="3" s="1"/>
  <c r="E16" i="3" a="1"/>
  <c r="E16" i="3" s="1"/>
  <c r="E18" i="3" a="1"/>
  <c r="E18" i="3" s="1"/>
  <c r="F28" i="3" l="1" a="1"/>
  <c r="F28" i="3" s="1"/>
  <c r="F30" i="3" a="1"/>
  <c r="F30" i="3" s="1"/>
  <c r="F37" i="3" l="1"/>
  <c r="F41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<sst xmlns="http://schemas.openxmlformats.org/spreadsheetml/2006/main" count="60" uniqueCount="52">
  <si>
    <t>Aide et entraide</t>
  </si>
  <si>
    <t>Promotion et sensibilisation</t>
  </si>
  <si>
    <t>Regroupements et autres organismes régionaux</t>
  </si>
  <si>
    <t>Regroupements et autres organismes provinciaux</t>
  </si>
  <si>
    <t>Groupes 24/7 de tous ces types mais sans hébergement</t>
  </si>
  <si>
    <t>CALCUL DE BASE</t>
  </si>
  <si>
    <t>postes équivalent temps plein</t>
  </si>
  <si>
    <t>charges sociales</t>
  </si>
  <si>
    <t>Frais de formation</t>
  </si>
  <si>
    <t>Fonds d'accessibilité</t>
  </si>
  <si>
    <t>Prévoyance</t>
  </si>
  <si>
    <t>Retraite</t>
  </si>
  <si>
    <t>Ass. Collectives</t>
  </si>
  <si>
    <t>SOUS-TOTAL Ressources humaines</t>
  </si>
  <si>
    <t>Nombre d'ETP minimum
 proposé par la TRPOCB</t>
  </si>
  <si>
    <t xml:space="preserve"> + 1 ETP par unité, à
partir de la 10e</t>
  </si>
  <si>
    <t xml:space="preserve"> + 1 ETP à chaque
2 lits, à partir du 10</t>
  </si>
  <si>
    <t xml:space="preserve"> + 1 ETP à chaque
4 lits, à partir du 21</t>
  </si>
  <si>
    <t>OCASSS sans hébergement</t>
  </si>
  <si>
    <t>OCASSS en hébergement 
(3 types)</t>
  </si>
  <si>
    <t xml:space="preserve">Sources </t>
  </si>
  <si>
    <t xml:space="preserve">Typologies d'OCASSS: </t>
  </si>
  <si>
    <t xml:space="preserve"> Selon les balises de l'ACA et les adaptations par la TRPOCB pour le secteur santé et services sociaux</t>
  </si>
  <si>
    <t>1) Quels sont vos besoins en ressources humaines?</t>
  </si>
  <si>
    <t>(Évaluez vos besoins supplémentaires, par exemple en lien avec votre région ou la nature de vos activités. Consultez le Guide de participation aux actions de revendication pour plus d'informations.)</t>
  </si>
  <si>
    <t xml:space="preserve">*Consultez votre regroupement national si vous avez besoin d'un coup de pouce pour établir vos besoins en ressources humaines en fonction du nombre de lits ou d'unités </t>
  </si>
  <si>
    <t>* Hébergement temporaire de moyen terme (intervention réduite durant la nuit) (base de 9 unités)</t>
  </si>
  <si>
    <t>* Hébergement temporaire d’urgence 24/7 (base de 9 lits)</t>
  </si>
  <si>
    <t>* Hébergement temporaire sur une base quotidienne de type refuge (ouvert durant 12h-16h / jour (base de 20 lits)</t>
  </si>
  <si>
    <r>
      <t xml:space="preserve">CALCULS du COCO </t>
    </r>
    <r>
      <rPr>
        <b/>
        <i/>
        <sz val="12"/>
        <color theme="1"/>
        <rFont val="Calibri"/>
        <family val="2"/>
        <scheme val="minor"/>
      </rPr>
      <t>CA$$$$H</t>
    </r>
    <r>
      <rPr>
        <b/>
        <sz val="12"/>
        <color theme="1"/>
        <rFont val="Calibri"/>
        <family val="2"/>
        <scheme val="minor"/>
      </rPr>
      <t xml:space="preserve"> pour le CONSEIL D'ADMINISTRATION DE LA TRPOCB
Seuils planchers adoptés par le CA du 16-11-2023</t>
    </r>
  </si>
  <si>
    <t>Portion du seuil plancher attribuée aux frais salariaux annuels totaux</t>
  </si>
  <si>
    <t>Vos besoins en ressources humaines, incluant le nombre d'ETP proposé par la TRPOCB</t>
  </si>
  <si>
    <r>
      <rPr>
        <b/>
        <sz val="18"/>
        <color theme="1"/>
        <rFont val="Calibri"/>
        <family val="2"/>
        <scheme val="minor"/>
      </rPr>
      <t>Montant total du seuil plancher, incluant les frais salariaux et les frais de fonctionnement</t>
    </r>
    <r>
      <rPr>
        <sz val="14"/>
        <color theme="1"/>
        <rFont val="Calibri"/>
        <family val="2"/>
        <scheme val="minor"/>
      </rPr>
      <t xml:space="preserve">
(voir onglet Détails des formules pour plus de détail)</t>
    </r>
  </si>
  <si>
    <t>2) Quel montant supplémentaire doit s'ajouter pour couvrir les besoins spécifiques de votre organisme ?</t>
  </si>
  <si>
    <t>Selon la typologie qui vous semble la plus en phase avec votre mission, évaluez vos besoins en ressources humaines pour pleinement accomplir votre mission :
 Inscrivez dans la colonne D un nombre égal ou supérieur au nombre d'emplois à temps plein (ETP) minimum proposé par la TRPOCB dans la colonne C.</t>
  </si>
  <si>
    <t>Référence : Taux de salaire horaire moyen des employés qui sont membres d'un syndicat et/ou couverts par une convention collective (Statistiques Canada)</t>
  </si>
  <si>
    <t>Montant attribué 
aux frais salariaux annuels totaux
(part du seuil plancher)</t>
  </si>
  <si>
    <t>Formulaire pour calculer vos besoins en rehaussement</t>
  </si>
  <si>
    <r>
      <t xml:space="preserve">Contactez Jacinthe Messier au 438-870-3271 ou via le </t>
    </r>
    <r>
      <rPr>
        <sz val="14"/>
        <color rgb="FF0000FF"/>
        <rFont val="Calibri"/>
        <family val="2"/>
        <scheme val="minor"/>
      </rPr>
      <t>casssh@trpocb.org</t>
    </r>
    <r>
      <rPr>
        <sz val="14"/>
        <color theme="1"/>
        <rFont val="Calibri"/>
        <family val="2"/>
        <scheme val="minor"/>
      </rPr>
      <t xml:space="preserve"> ou le </t>
    </r>
    <r>
      <rPr>
        <sz val="14"/>
        <color rgb="FF0000FF"/>
        <rFont val="Calibri"/>
        <family val="2"/>
        <scheme val="minor"/>
      </rPr>
      <t xml:space="preserve">info@trpocb.org </t>
    </r>
    <r>
      <rPr>
        <sz val="14"/>
        <color theme="1"/>
        <rFont val="Calibri"/>
        <family val="2"/>
        <scheme val="minor"/>
      </rPr>
      <t>si vous rencontrez des difficultés à utiliser ce tableau</t>
    </r>
  </si>
  <si>
    <t xml:space="preserve">Charges sociales 2025 - Source: </t>
  </si>
  <si>
    <t>https://www.accueil.servicesquebec.gouv.qc.ca/fileadmin/fichiers_ServicesQC/guide_mesures_services/02_Generalites/02_2_Charges_sociales_imputees_yeur/2_2_charges_sociales_employeur.pdf</t>
  </si>
  <si>
    <t>https://www150.statcan.gc.ca/t1/tbl1/fr/tv.action?pid=1410013401&amp;pickMembers%5B0%5D=1.6&amp;pickMembers%5B1%5D=4.1&amp;cubeTimeFrame.startYear=2017&amp;cubeTimeFrame.endYear=2024&amp;referencePeriods=20170101%2C20240101</t>
  </si>
  <si>
    <t>Répondez aux questions 1, 2 et 3 et trouvez le montant à demander en rehaussement de votre subvention pour la mission globale du PSOC au #4.
Pour assurer l'accessibilité du tableau, nous n'avons pas protégé les formules. Merci de votre vigilance !</t>
  </si>
  <si>
    <t xml:space="preserve">Taux de salaire horaire moyen en 2025 - Source : </t>
  </si>
  <si>
    <t>Milieux de vie &amp; de soutien dans la communauté</t>
  </si>
  <si>
    <r>
      <t xml:space="preserve">Seuils planchers appliqués par la campagne </t>
    </r>
    <r>
      <rPr>
        <b/>
        <i/>
        <sz val="12"/>
        <color theme="1"/>
        <rFont val="Calibri"/>
        <family val="2"/>
        <scheme val="minor"/>
      </rPr>
      <t>CA$$$H</t>
    </r>
    <r>
      <rPr>
        <b/>
        <sz val="12"/>
        <color theme="1"/>
        <rFont val="Calibri"/>
        <family val="2"/>
        <scheme val="minor"/>
      </rPr>
      <t xml:space="preserve"> pour les demandes 2027-2028 - statistiques à jour le 28 août 2026</t>
    </r>
  </si>
  <si>
    <t xml:space="preserve">4) Voici le montant de votre demande de rehaussement pour 2027-2028, à inscrire à la case 3.2 du formulaire PSOC : </t>
  </si>
  <si>
    <t>Le seuil plancher adapté à la réalité de votre organisme, pour 2027-2028</t>
  </si>
  <si>
    <t>3) Quel montant a été reçu en subvention à la mission globale du PSOC pour 2026-2027 ? :</t>
  </si>
  <si>
    <t>(Ce montant se trouve dans une correspondance du CI(U)SSS responsable de votre mission, transmise à l'automne 2026)</t>
  </si>
  <si>
    <t>(Soit la différence entre le seuil plancher adapté à la réalité de votre organisme pour 2027-2028 et la subvention reçue pour 2026-2027)</t>
  </si>
  <si>
    <r>
      <t xml:space="preserve">Seuils planchers proposés par la campagne </t>
    </r>
    <r>
      <rPr>
        <b/>
        <i/>
        <sz val="14"/>
        <color theme="1"/>
        <rFont val="Calibri"/>
        <family val="2"/>
        <scheme val="minor"/>
      </rPr>
      <t xml:space="preserve">CA$$$H </t>
    </r>
    <r>
      <rPr>
        <b/>
        <sz val="14"/>
        <color theme="1"/>
        <rFont val="Calibri"/>
        <family val="2"/>
        <scheme val="minor"/>
      </rPr>
      <t>pour les demandes au PSOC pour 2027-2028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</si>
</sst>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$&quot;_);[Red]\(#,##0.00\ &quot;$&quot;\)"/>
    <numFmt numFmtId="44" formatCode="_ * #,##0.00_)\ &quot;$&quot;_ ;_ * \(#,##0.00\)\ &quot;$&quot;_ ;_ * &quot;-&quot;??_)\ &quot;$&quot;_ ;_ @_ "/>
    <numFmt numFmtId="164" formatCode="#,##0.00\ [$$-C0C]"/>
    <numFmt numFmtId="165" formatCode="_ * #,##0_)\ &quot;$&quot;_ ;_ * \(#,##0\)\ &quot;$&quot;_ ;_ * &quot;-&quot;??_)\ &quot;$&quot;_ ;_ @_ "/>
    <numFmt numFmtId="166" formatCode="#,##0.00\ &quot;$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44" fontId="0" fillId="0" borderId="0" xfId="1" applyFont="1"/>
    <xf numFmtId="165" fontId="0" fillId="0" borderId="0" xfId="1" applyNumberFormat="1" applyFont="1" applyFill="1"/>
    <xf numFmtId="0" fontId="0" fillId="0" borderId="5" xfId="0" applyBorder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/>
    <xf numFmtId="0" fontId="0" fillId="0" borderId="3" xfId="0" applyBorder="1"/>
    <xf numFmtId="0" fontId="3" fillId="4" borderId="3" xfId="0" applyFont="1" applyFill="1" applyBorder="1" applyAlignment="1">
      <alignment horizontal="center" vertical="center"/>
    </xf>
    <xf numFmtId="164" fontId="0" fillId="4" borderId="3" xfId="0" applyNumberFormat="1" applyFill="1" applyBorder="1"/>
    <xf numFmtId="165" fontId="0" fillId="4" borderId="3" xfId="1" applyNumberFormat="1" applyFont="1" applyFill="1" applyBorder="1"/>
    <xf numFmtId="0" fontId="0" fillId="4" borderId="4" xfId="0" applyFill="1" applyBorder="1"/>
    <xf numFmtId="10" fontId="0" fillId="4" borderId="3" xfId="0" applyNumberFormat="1" applyFill="1" applyBorder="1"/>
    <xf numFmtId="0" fontId="0" fillId="4" borderId="5" xfId="0" applyFill="1" applyBorder="1"/>
    <xf numFmtId="9" fontId="0" fillId="4" borderId="3" xfId="0" applyNumberFormat="1" applyFill="1" applyBorder="1"/>
    <xf numFmtId="0" fontId="0" fillId="4" borderId="7" xfId="0" applyFill="1" applyBorder="1"/>
    <xf numFmtId="165" fontId="0" fillId="5" borderId="8" xfId="1" applyNumberFormat="1" applyFont="1" applyFill="1" applyBorder="1"/>
    <xf numFmtId="0" fontId="3" fillId="2" borderId="3" xfId="0" applyFont="1" applyFill="1" applyBorder="1" applyAlignment="1">
      <alignment horizontal="center" vertical="center"/>
    </xf>
    <xf numFmtId="164" fontId="0" fillId="2" borderId="3" xfId="0" applyNumberFormat="1" applyFill="1" applyBorder="1"/>
    <xf numFmtId="165" fontId="0" fillId="2" borderId="3" xfId="1" applyNumberFormat="1" applyFont="1" applyFill="1" applyBorder="1"/>
    <xf numFmtId="0" fontId="0" fillId="2" borderId="4" xfId="0" applyFill="1" applyBorder="1"/>
    <xf numFmtId="10" fontId="0" fillId="2" borderId="3" xfId="0" applyNumberFormat="1" applyFill="1" applyBorder="1"/>
    <xf numFmtId="0" fontId="0" fillId="2" borderId="5" xfId="0" applyFill="1" applyBorder="1"/>
    <xf numFmtId="9" fontId="0" fillId="2" borderId="3" xfId="0" applyNumberFormat="1" applyFill="1" applyBorder="1"/>
    <xf numFmtId="0" fontId="3" fillId="2" borderId="5" xfId="0" applyFont="1" applyFill="1" applyBorder="1"/>
    <xf numFmtId="9" fontId="3" fillId="2" borderId="3" xfId="0" applyNumberFormat="1" applyFont="1" applyFill="1" applyBorder="1"/>
    <xf numFmtId="0" fontId="0" fillId="2" borderId="7" xfId="0" applyFill="1" applyBorder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4" fontId="0" fillId="0" borderId="0" xfId="1" applyFont="1" applyFill="1" applyBorder="1"/>
    <xf numFmtId="0" fontId="0" fillId="0" borderId="0" xfId="0" applyAlignment="1">
      <alignment vertical="center"/>
    </xf>
    <xf numFmtId="0" fontId="10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44" fontId="13" fillId="0" borderId="1" xfId="1" applyFont="1" applyBorder="1" applyAlignment="1" applyProtection="1">
      <alignment horizontal="center" vertical="center"/>
    </xf>
    <xf numFmtId="0" fontId="13" fillId="0" borderId="0" xfId="0" applyFont="1"/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4" fillId="0" borderId="0" xfId="0" applyFont="1"/>
    <xf numFmtId="0" fontId="13" fillId="6" borderId="1" xfId="0" applyFont="1" applyFill="1" applyBorder="1" applyAlignment="1">
      <alignment horizontal="center" vertical="center"/>
    </xf>
    <xf numFmtId="44" fontId="10" fillId="0" borderId="1" xfId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6" fontId="10" fillId="0" borderId="0" xfId="1" applyNumberFormat="1" applyFont="1" applyFill="1" applyAlignment="1">
      <alignment vertical="center"/>
    </xf>
    <xf numFmtId="44" fontId="10" fillId="6" borderId="1" xfId="1" applyFont="1" applyFill="1" applyBorder="1" applyAlignment="1">
      <alignment vertical="center"/>
    </xf>
    <xf numFmtId="44" fontId="10" fillId="0" borderId="1" xfId="0" applyNumberFormat="1" applyFont="1" applyBorder="1" applyAlignment="1">
      <alignment vertical="center"/>
    </xf>
    <xf numFmtId="0" fontId="8" fillId="3" borderId="0" xfId="0" applyFont="1" applyFill="1" applyAlignment="1">
      <alignment horizontal="right" vertical="center" wrapText="1"/>
    </xf>
    <xf numFmtId="0" fontId="10" fillId="3" borderId="0" xfId="0" applyFont="1" applyFill="1" applyAlignment="1">
      <alignment horizontal="right" vertical="center" wrapText="1"/>
    </xf>
    <xf numFmtId="8" fontId="7" fillId="0" borderId="0" xfId="2" applyNumberFormat="1" applyAlignment="1">
      <alignment wrapText="1"/>
    </xf>
    <xf numFmtId="0" fontId="7" fillId="0" borderId="0" xfId="2"/>
    <xf numFmtId="0" fontId="0" fillId="4" borderId="8" xfId="0" applyFill="1" applyBorder="1"/>
    <xf numFmtId="0" fontId="0" fillId="4" borderId="12" xfId="0" applyFill="1" applyBorder="1"/>
    <xf numFmtId="0" fontId="0" fillId="2" borderId="8" xfId="0" applyFill="1" applyBorder="1"/>
    <xf numFmtId="0" fontId="3" fillId="2" borderId="8" xfId="0" applyFont="1" applyFill="1" applyBorder="1"/>
    <xf numFmtId="0" fontId="0" fillId="2" borderId="12" xfId="0" applyFill="1" applyBorder="1"/>
    <xf numFmtId="44" fontId="10" fillId="6" borderId="1" xfId="1" applyFont="1" applyFill="1" applyBorder="1"/>
    <xf numFmtId="44" fontId="18" fillId="7" borderId="0" xfId="0" applyNumberFormat="1" applyFont="1" applyFill="1"/>
    <xf numFmtId="0" fontId="5" fillId="0" borderId="0" xfId="0" applyFont="1" applyAlignment="1">
      <alignment horizontal="center"/>
    </xf>
    <xf numFmtId="0" fontId="10" fillId="3" borderId="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11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44" fontId="13" fillId="0" borderId="9" xfId="1" applyFont="1" applyBorder="1" applyAlignment="1" applyProtection="1">
      <alignment horizontal="center" vertical="center"/>
    </xf>
    <xf numFmtId="44" fontId="13" fillId="0" borderId="10" xfId="1" applyFont="1" applyBorder="1" applyAlignment="1" applyProtection="1">
      <alignment horizontal="center" vertical="center"/>
    </xf>
    <xf numFmtId="0" fontId="11" fillId="3" borderId="9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 wrapText="1"/>
    </xf>
    <xf numFmtId="0" fontId="7" fillId="0" borderId="3" xfId="2" applyFill="1" applyBorder="1" applyAlignment="1">
      <alignment wrapText="1"/>
    </xf>
    <xf numFmtId="0" fontId="7" fillId="0" borderId="3" xfId="2" applyFill="1" applyBorder="1" applyAlignment="1"/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0CE42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1143000</xdr:colOff>
      <xdr:row>0</xdr:row>
      <xdr:rowOff>114300</xdr:rowOff>
    </xdr:from>
    <xdr:to>
      <xdr:col>5</xdr:col>
      <xdr:colOff>3793211</xdr:colOff>
      <xdr:row>4</xdr:row>
      <xdr:rowOff>191076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06C5891-7BAA-B642-94D8-1CD3C1746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200" y="114300"/>
          <a:ext cx="2650211" cy="16388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0</xdr:row>
      <xdr:rowOff>0</xdr:rowOff>
    </xdr:from>
    <xdr:to>
      <xdr:col>5</xdr:col>
      <xdr:colOff>1981201</xdr:colOff>
      <xdr:row>3</xdr:row>
      <xdr:rowOff>131833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2758FEB-32BF-4AC6-6C45-7FD43D16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0"/>
          <a:ext cx="1781176" cy="1103383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www150.statcan.gc.ca/t1/tbl1/fr/tv.action?pid=1410013401&amp;pickMembers%5B0%5D=1.6&amp;pickMembers%5B1%5D=4.1&amp;cubeTimeFrame.startYear=2017&amp;cubeTimeFrame.endYear=2023&amp;referencePeriods=20170101%2C20230101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150.statcan.gc.ca/t1/tbl1/fr/tv.action?pid=1410013401&amp;pickMembers%5B0%5D=1.6&amp;pickMembers%5B1%5D=4.1&amp;cubeTimeFrame.startYear=2017&amp;cubeTimeFrame.endYear=2023&amp;referencePeriods=20170101%2C20230101" TargetMode="External"/><Relationship Id="rId1" Type="http://schemas.openxmlformats.org/officeDocument/2006/relationships/hyperlink" Target="https://www150.statcan.gc.ca/t1/tbl1/fr/tv.action?pid=1410013401&amp;pickMembers%5B0%5D=1.6&amp;pickMembers%5B1%5D=4.1&amp;cubeTimeFrame.startYear=2017&amp;cubeTimeFrame.endYear=2022&amp;referencePeriods=20170101%2C20220101" TargetMode="External"/><Relationship Id="rId6" Type="http://schemas.openxmlformats.org/officeDocument/2006/relationships/hyperlink" Target="https://www150.statcan.gc.ca/t1/tbl1/fr/tv.action?pid=1410013401&amp;pickMembers%5B0%5D=1.6&amp;pickMembers%5B1%5D=4.1&amp;cubeTimeFrame.startYear=2017&amp;cubeTimeFrame.endYear=2025&amp;referencePeriods=20170101%2C20250101" TargetMode="External"/><Relationship Id="rId5" Type="http://schemas.openxmlformats.org/officeDocument/2006/relationships/hyperlink" Target="https://www150.statcan.gc.ca/t1/tbl1/fr/tv.action?pid=1410013401&amp;pickMembers%5B0%5D=1.6&amp;pickMembers%5B1%5D=4.1&amp;cubeTimeFrame.startYear=2017&amp;cubeTimeFrame.endYear=2024&amp;referencePeriods=20170101%2C20240101" TargetMode="External"/><Relationship Id="rId4" Type="http://schemas.openxmlformats.org/officeDocument/2006/relationships/hyperlink" Target="https://www.accueil.servicesquebec.gouv.qc.ca/fileadmin/fichiers_ServicesQC/guide_mesures_services/02_Generalites/02_2_Charges_sociales_imputees_yeur/2_2_charges_sociales_employeu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47"/>
  <sheetViews>
    <sheetView tabSelected="1" topLeftCell="A6" zoomScale="55" zoomScaleNormal="64" workbookViewId="0">
      <selection activeCell="H10" sqref="H10"/>
    </sheetView>
  </sheetViews>
  <sheetFormatPr baseColWidth="10" defaultColWidth="11.44140625" defaultRowHeight="14.4" x14ac:dyDescent="0.3"/>
  <cols>
    <col min="1" max="1" width="4.88671875" customWidth="1"/>
    <col min="2" max="2" width="67.6640625" customWidth="1"/>
    <col min="3" max="3" width="38.6640625" customWidth="1"/>
    <col min="4" max="4" width="55.44140625" customWidth="1"/>
    <col min="5" max="5" width="56.33203125" customWidth="1"/>
    <col min="6" max="6" width="57.33203125" customWidth="1"/>
    <col min="7" max="7" width="37.5546875" customWidth="1"/>
    <col min="8" max="8" width="55.109375" customWidth="1"/>
    <col min="9" max="9" width="62.33203125" customWidth="1"/>
    <col min="10" max="10" width="14.44140625" bestFit="1" customWidth="1"/>
  </cols>
  <sheetData>
    <row r="2" spans="2:6" ht="23.4" x14ac:dyDescent="0.45">
      <c r="B2" s="63" t="s">
        <v>37</v>
      </c>
      <c r="C2" s="63"/>
      <c r="D2" s="63"/>
      <c r="E2" s="63"/>
    </row>
    <row r="3" spans="2:6" ht="42" customHeight="1" x14ac:dyDescent="0.35">
      <c r="B3" s="92" t="s">
        <v>51</v>
      </c>
      <c r="C3" s="93"/>
      <c r="D3" s="93"/>
      <c r="E3" s="93"/>
    </row>
    <row r="4" spans="2:6" ht="42" customHeight="1" x14ac:dyDescent="0.3">
      <c r="B4" s="94" t="s">
        <v>22</v>
      </c>
      <c r="C4" s="95"/>
      <c r="D4" s="95"/>
      <c r="E4" s="95"/>
    </row>
    <row r="5" spans="2:6" ht="42" customHeight="1" x14ac:dyDescent="0.3">
      <c r="B5" s="69" t="s">
        <v>38</v>
      </c>
      <c r="C5" s="69"/>
      <c r="D5" s="69"/>
      <c r="E5" s="69"/>
    </row>
    <row r="6" spans="2:6" ht="42" customHeight="1" x14ac:dyDescent="0.3">
      <c r="B6" s="69" t="s">
        <v>42</v>
      </c>
      <c r="C6" s="69"/>
      <c r="D6" s="69"/>
      <c r="E6" s="69"/>
    </row>
    <row r="7" spans="2:6" ht="15" customHeight="1" x14ac:dyDescent="0.3">
      <c r="B7" s="34"/>
      <c r="C7" s="34"/>
      <c r="D7" s="34"/>
      <c r="E7" s="34"/>
    </row>
    <row r="9" spans="2:6" ht="23.4" x14ac:dyDescent="0.45">
      <c r="B9" s="45" t="s">
        <v>23</v>
      </c>
    </row>
    <row r="11" spans="2:6" ht="21" customHeight="1" x14ac:dyDescent="0.3">
      <c r="B11" s="68" t="s">
        <v>34</v>
      </c>
      <c r="C11" s="68"/>
      <c r="D11" s="68"/>
      <c r="E11" s="68"/>
    </row>
    <row r="12" spans="2:6" ht="21" customHeight="1" x14ac:dyDescent="0.3">
      <c r="B12" s="68"/>
      <c r="C12" s="68"/>
      <c r="D12" s="68"/>
      <c r="E12" s="68"/>
    </row>
    <row r="14" spans="2:6" ht="87.6" customHeight="1" x14ac:dyDescent="0.3">
      <c r="B14" s="35" t="s">
        <v>21</v>
      </c>
      <c r="C14" s="36" t="s">
        <v>14</v>
      </c>
      <c r="D14" s="36" t="s">
        <v>31</v>
      </c>
      <c r="E14" s="36" t="s">
        <v>36</v>
      </c>
      <c r="F14" s="37"/>
    </row>
    <row r="15" spans="2:6" ht="21" x14ac:dyDescent="0.4">
      <c r="B15" s="38" t="s">
        <v>0</v>
      </c>
      <c r="C15" s="39">
        <v>4</v>
      </c>
      <c r="D15" s="46"/>
      <c r="E15" s="40" cm="1">
        <f t="array" ref="E15">_xlfn.IFS(D15&gt;C15,D15*'Détail des formules'!F16,D15=C15,D15*'Détail des formules'!F16,D15&lt;C15,C15*'Détail des formules'!F16)</f>
        <v>358792.25928000006</v>
      </c>
      <c r="F15" s="41"/>
    </row>
    <row r="16" spans="2:6" ht="21" x14ac:dyDescent="0.4">
      <c r="B16" s="38" t="s">
        <v>1</v>
      </c>
      <c r="C16" s="39">
        <v>4</v>
      </c>
      <c r="D16" s="46"/>
      <c r="E16" s="40" cm="1">
        <f t="array" ref="E16">_xlfn.IFS(D16&gt;C16,D16*'Détail des formules'!F16,D16=C16,D16*'Détail des formules'!F16,D16&lt;C16,C16*'Détail des formules'!F16)</f>
        <v>358792.25928000006</v>
      </c>
      <c r="F16" s="41"/>
    </row>
    <row r="17" spans="2:6" ht="43.5" customHeight="1" x14ac:dyDescent="0.4">
      <c r="B17" s="38" t="s">
        <v>2</v>
      </c>
      <c r="C17" s="39">
        <v>5</v>
      </c>
      <c r="D17" s="46"/>
      <c r="E17" s="40" cm="1">
        <f t="array" ref="E17">_xlfn.IFS(D17&gt;C17,D17*'Détail des formules'!F16,D17=C17,D17*'Détail des formules'!F16,D17&lt;C17,C17*'Détail des formules'!F16)</f>
        <v>448490.32410000009</v>
      </c>
      <c r="F17" s="41"/>
    </row>
    <row r="18" spans="2:6" ht="21" x14ac:dyDescent="0.4">
      <c r="B18" s="38" t="s">
        <v>44</v>
      </c>
      <c r="C18" s="39">
        <v>6</v>
      </c>
      <c r="D18" s="46"/>
      <c r="E18" s="40" cm="1">
        <f t="array" ref="E18">_xlfn.IFS(D18&gt;C18,D18*'Détail des formules'!F16,D18=C18,D18*'Détail des formules'!F16,D18&lt;C18,C18*'Détail des formules'!F16)</f>
        <v>538188.38892000006</v>
      </c>
      <c r="F18" s="41"/>
    </row>
    <row r="19" spans="2:6" ht="48.75" customHeight="1" x14ac:dyDescent="0.4">
      <c r="B19" s="38" t="s">
        <v>3</v>
      </c>
      <c r="C19" s="39">
        <v>6</v>
      </c>
      <c r="D19" s="46"/>
      <c r="E19" s="40" cm="1">
        <f t="array" ref="E19">_xlfn.IFS(D19&gt;C19,D19*'Détail des formules'!F16,D19=C19,D19*'Détail des formules'!F16,D19&lt;C19,C19*'Détail des formules'!F16)</f>
        <v>538188.38892000006</v>
      </c>
      <c r="F19" s="41"/>
    </row>
    <row r="20" spans="2:6" ht="42" x14ac:dyDescent="0.4">
      <c r="B20" s="38" t="s">
        <v>4</v>
      </c>
      <c r="C20" s="39">
        <v>10</v>
      </c>
      <c r="D20" s="46"/>
      <c r="E20" s="40" cm="1">
        <f t="array" ref="E20">_xlfn.IFS(D20&gt;C20,D20*'Détail des formules'!F16,D20=C20,D20*'Détail des formules'!F16,D20&lt;C20,C20*'Détail des formules'!F16)</f>
        <v>896980.64820000017</v>
      </c>
      <c r="F20" s="41"/>
    </row>
    <row r="21" spans="2:6" ht="21" x14ac:dyDescent="0.4">
      <c r="B21" s="78" t="s">
        <v>26</v>
      </c>
      <c r="C21" s="42">
        <v>9</v>
      </c>
      <c r="D21" s="80"/>
      <c r="E21" s="76" cm="1">
        <f t="array" ref="E21">_xlfn.IFS(D21&gt;C21,D21*'Détail des formules'!F29,D21=C21,D21*'Détail des formules'!F29,D21&lt;C21,C21*'Détail des formules'!F29)</f>
        <v>874039.27338000003</v>
      </c>
      <c r="F21" s="41"/>
    </row>
    <row r="22" spans="2:6" ht="42" x14ac:dyDescent="0.3">
      <c r="B22" s="79"/>
      <c r="C22" s="43" t="s">
        <v>15</v>
      </c>
      <c r="D22" s="81"/>
      <c r="E22" s="77"/>
      <c r="F22" s="75" t="s">
        <v>25</v>
      </c>
    </row>
    <row r="23" spans="2:6" ht="21" x14ac:dyDescent="0.3">
      <c r="B23" s="78" t="s">
        <v>27</v>
      </c>
      <c r="C23" s="44">
        <v>15</v>
      </c>
      <c r="D23" s="80"/>
      <c r="E23" s="76" cm="1">
        <f t="array" ref="E23">_xlfn.IFS(D23&gt;C23,D23*'Détail des formules'!F29,D23=C23,D23*'Détail des formules'!F29,D23&lt;C23,C23*'Détail des formules'!F29)</f>
        <v>1456732.1222999999</v>
      </c>
      <c r="F23" s="75"/>
    </row>
    <row r="24" spans="2:6" ht="42" x14ac:dyDescent="0.3">
      <c r="B24" s="79"/>
      <c r="C24" s="43" t="s">
        <v>16</v>
      </c>
      <c r="D24" s="81"/>
      <c r="E24" s="77"/>
      <c r="F24" s="75"/>
    </row>
    <row r="25" spans="2:6" ht="21" x14ac:dyDescent="0.3">
      <c r="B25" s="78" t="s">
        <v>28</v>
      </c>
      <c r="C25" s="44">
        <v>15</v>
      </c>
      <c r="D25" s="80"/>
      <c r="E25" s="76" cm="1">
        <f t="array" ref="E25">_xlfn.IFS(D25&gt;C25,D25*'Détail des formules'!F29,D25=C25,D25*'Détail des formules'!F29,D25&lt;C25,C25*'Détail des formules'!F29)</f>
        <v>1456732.1222999999</v>
      </c>
      <c r="F25" s="75"/>
    </row>
    <row r="26" spans="2:6" ht="54" customHeight="1" x14ac:dyDescent="0.3">
      <c r="B26" s="79"/>
      <c r="C26" s="43" t="s">
        <v>17</v>
      </c>
      <c r="D26" s="81"/>
      <c r="E26" s="77"/>
      <c r="F26" s="75"/>
    </row>
    <row r="27" spans="2:6" ht="10.95" customHeight="1" x14ac:dyDescent="0.3">
      <c r="B27" s="29"/>
      <c r="E27" s="1"/>
    </row>
    <row r="28" spans="2:6" ht="36" customHeight="1" x14ac:dyDescent="0.3">
      <c r="B28" s="82" t="s">
        <v>30</v>
      </c>
      <c r="C28" s="65"/>
      <c r="D28" s="65"/>
      <c r="E28" s="66"/>
      <c r="F28" s="47" t="e" cm="1">
        <f t="array" ref="F28">_xlfn.IFS(D15&gt;1,E15,D16&gt;1,E16,D17&gt;1,E17,D18&gt;1,E18,D19&gt;1,E19,D20&gt;1,E20,D21&gt;1,E21,D23&gt;1,E23,D25&gt;1,E25)</f>
        <v>#N/A</v>
      </c>
    </row>
    <row r="29" spans="2:6" ht="10.95" customHeight="1" x14ac:dyDescent="0.3">
      <c r="B29" s="30"/>
      <c r="C29" s="30"/>
      <c r="D29" s="30"/>
      <c r="E29" s="31"/>
      <c r="F29" s="48"/>
    </row>
    <row r="30" spans="2:6" ht="53.4" customHeight="1" x14ac:dyDescent="0.3">
      <c r="B30" s="64" t="s">
        <v>32</v>
      </c>
      <c r="C30" s="65"/>
      <c r="D30" s="65"/>
      <c r="E30" s="66"/>
      <c r="F30" s="49" t="e" cm="1">
        <f t="array" ref="F30">_xlfn.IFS(D15&gt;1,(E15*100)/60,D16&gt;1,(E16*100)/60,D17&gt;1,(E17*100)/60,D18&gt;1,(E18*100)/60,D19&gt;1,(E19*100)/60,D20&gt;1,(E20*100)/60,D21&gt;1,(E21*100)/80,D23&gt;1,(E23*100)/80,D25&gt;1,(E25*100)/80)</f>
        <v>#N/A</v>
      </c>
    </row>
    <row r="31" spans="2:6" ht="19.95" customHeight="1" x14ac:dyDescent="0.3">
      <c r="B31" s="53"/>
      <c r="C31" s="52"/>
      <c r="D31" s="52"/>
      <c r="E31" s="52"/>
      <c r="F31" s="49"/>
    </row>
    <row r="32" spans="2:6" ht="19.95" customHeight="1" x14ac:dyDescent="0.3">
      <c r="B32" s="53"/>
      <c r="C32" s="52"/>
      <c r="D32" s="52"/>
      <c r="E32" s="52"/>
      <c r="F32" s="49"/>
    </row>
    <row r="33" spans="2:7" ht="18" customHeight="1" x14ac:dyDescent="0.3">
      <c r="B33" s="30"/>
      <c r="C33" s="30"/>
      <c r="D33" s="30"/>
      <c r="E33" s="31"/>
      <c r="F33" s="48"/>
    </row>
    <row r="34" spans="2:7" ht="18" customHeight="1" x14ac:dyDescent="0.3">
      <c r="B34" s="30"/>
      <c r="C34" s="30"/>
      <c r="D34" s="30"/>
      <c r="E34" s="31"/>
      <c r="F34" s="48"/>
    </row>
    <row r="35" spans="2:7" ht="36" customHeight="1" x14ac:dyDescent="0.3">
      <c r="B35" s="67" t="s">
        <v>33</v>
      </c>
      <c r="C35" s="67"/>
      <c r="D35" s="67"/>
      <c r="E35" s="67"/>
      <c r="F35" s="50"/>
    </row>
    <row r="36" spans="2:7" ht="39" customHeight="1" x14ac:dyDescent="0.3">
      <c r="B36" s="70" t="s">
        <v>24</v>
      </c>
      <c r="C36" s="70"/>
      <c r="D36" s="70"/>
      <c r="E36" s="70"/>
      <c r="F36" s="48"/>
    </row>
    <row r="37" spans="2:7" ht="36" customHeight="1" x14ac:dyDescent="0.3">
      <c r="B37" s="71" t="s">
        <v>47</v>
      </c>
      <c r="C37" s="71"/>
      <c r="D37" s="71"/>
      <c r="E37" s="71"/>
      <c r="F37" s="51" t="e">
        <f>SUM(F35+F30)</f>
        <v>#N/A</v>
      </c>
    </row>
    <row r="38" spans="2:7" ht="18" x14ac:dyDescent="0.3">
      <c r="B38" s="29"/>
      <c r="F38" s="32"/>
    </row>
    <row r="39" spans="2:7" ht="35.4" customHeight="1" x14ac:dyDescent="0.45">
      <c r="B39" s="72" t="s">
        <v>48</v>
      </c>
      <c r="C39" s="72"/>
      <c r="D39" s="72"/>
      <c r="E39" s="72"/>
      <c r="F39" s="61"/>
    </row>
    <row r="40" spans="2:7" ht="19.95" customHeight="1" x14ac:dyDescent="0.35">
      <c r="B40" s="33" t="s">
        <v>49</v>
      </c>
    </row>
    <row r="41" spans="2:7" ht="49.2" customHeight="1" x14ac:dyDescent="0.5">
      <c r="B41" s="73" t="s">
        <v>46</v>
      </c>
      <c r="C41" s="74"/>
      <c r="D41" s="74"/>
      <c r="E41" s="74"/>
      <c r="F41" s="62" t="e">
        <f>SUM(F37-F39)</f>
        <v>#N/A</v>
      </c>
    </row>
    <row r="42" spans="2:7" ht="18" x14ac:dyDescent="0.35">
      <c r="B42" s="33" t="s">
        <v>50</v>
      </c>
    </row>
    <row r="47" spans="2:7" ht="47.4" customHeight="1" x14ac:dyDescent="0.45">
      <c r="C47" s="28"/>
      <c r="D47" s="28"/>
      <c r="E47" s="28"/>
      <c r="F47" s="28"/>
      <c r="G47" s="28"/>
    </row>
  </sheetData>
  <mergeCells count="23">
    <mergeCell ref="B36:E36"/>
    <mergeCell ref="B37:E37"/>
    <mergeCell ref="B39:E39"/>
    <mergeCell ref="B41:E41"/>
    <mergeCell ref="F22:F26"/>
    <mergeCell ref="E21:E22"/>
    <mergeCell ref="B21:B22"/>
    <mergeCell ref="B23:B24"/>
    <mergeCell ref="E23:E24"/>
    <mergeCell ref="E25:E26"/>
    <mergeCell ref="B25:B26"/>
    <mergeCell ref="D25:D26"/>
    <mergeCell ref="D23:D24"/>
    <mergeCell ref="D21:D22"/>
    <mergeCell ref="B28:E28"/>
    <mergeCell ref="B2:E2"/>
    <mergeCell ref="B3:E3"/>
    <mergeCell ref="B4:E4"/>
    <mergeCell ref="B30:E30"/>
    <mergeCell ref="B35:E35"/>
    <mergeCell ref="B11:E12"/>
    <mergeCell ref="B5:E5"/>
    <mergeCell ref="B6:E6"/>
  </mergeCells>
  <phoneticPr fontId="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E2F7-9633-4FAE-84D0-73025FBEBD46}">
  <dimension ref="A1:F34"/>
  <sheetViews>
    <sheetView topLeftCell="A9" workbookViewId="0">
      <selection activeCell="H7" sqref="H7"/>
    </sheetView>
  </sheetViews>
  <sheetFormatPr baseColWidth="10" defaultColWidth="11.44140625" defaultRowHeight="14.4" x14ac:dyDescent="0.3"/>
  <cols>
    <col min="1" max="6" width="30.33203125" customWidth="1"/>
  </cols>
  <sheetData>
    <row r="1" spans="1:6" ht="45" customHeight="1" x14ac:dyDescent="0.3">
      <c r="A1" s="91" t="s">
        <v>29</v>
      </c>
      <c r="B1" s="91"/>
      <c r="C1" s="91"/>
      <c r="D1" s="91"/>
      <c r="E1" s="91"/>
    </row>
    <row r="2" spans="1:6" ht="15.6" x14ac:dyDescent="0.3">
      <c r="A2" s="4" t="s">
        <v>45</v>
      </c>
    </row>
    <row r="3" spans="1:6" ht="15.6" x14ac:dyDescent="0.3">
      <c r="A3" s="4"/>
    </row>
    <row r="6" spans="1:6" ht="15.6" x14ac:dyDescent="0.3">
      <c r="A6" s="6" t="s">
        <v>5</v>
      </c>
      <c r="B6" s="54">
        <v>37.049999999999997</v>
      </c>
      <c r="C6" s="55" t="s">
        <v>35</v>
      </c>
    </row>
    <row r="7" spans="1:6" ht="15.6" x14ac:dyDescent="0.3">
      <c r="A7" s="7" t="s">
        <v>6</v>
      </c>
      <c r="B7" s="8">
        <v>1</v>
      </c>
      <c r="C7" s="9">
        <f>$B$6</f>
        <v>37.049999999999997</v>
      </c>
      <c r="D7" s="9"/>
      <c r="E7" s="9">
        <f>C7*35*52</f>
        <v>67431</v>
      </c>
      <c r="F7" s="10">
        <f>B7*E7</f>
        <v>67431</v>
      </c>
    </row>
    <row r="8" spans="1:6" x14ac:dyDescent="0.3">
      <c r="A8" s="85" t="s">
        <v>18</v>
      </c>
      <c r="B8" s="56" t="s">
        <v>7</v>
      </c>
      <c r="C8" s="11"/>
      <c r="D8" s="12">
        <v>0.16822000000000001</v>
      </c>
      <c r="E8" s="13"/>
      <c r="F8" s="10">
        <f>D8*(F7)</f>
        <v>11343.242820000001</v>
      </c>
    </row>
    <row r="9" spans="1:6" x14ac:dyDescent="0.3">
      <c r="A9" s="86"/>
      <c r="B9" s="56" t="s">
        <v>8</v>
      </c>
      <c r="C9" s="13"/>
      <c r="D9" s="14">
        <v>0.01</v>
      </c>
      <c r="E9" s="13"/>
      <c r="F9" s="10">
        <f>D9*(F7)</f>
        <v>674.31000000000006</v>
      </c>
    </row>
    <row r="10" spans="1:6" x14ac:dyDescent="0.3">
      <c r="A10" s="86"/>
      <c r="B10" s="56" t="s">
        <v>9</v>
      </c>
      <c r="C10" s="13"/>
      <c r="D10" s="14">
        <v>0.04</v>
      </c>
      <c r="E10" s="13"/>
      <c r="F10" s="10">
        <f>D10*F7</f>
        <v>2697.2400000000002</v>
      </c>
    </row>
    <row r="11" spans="1:6" x14ac:dyDescent="0.3">
      <c r="A11" s="86"/>
      <c r="B11" s="56" t="s">
        <v>10</v>
      </c>
      <c r="C11" s="13"/>
      <c r="D11" s="12">
        <v>1.2E-2</v>
      </c>
      <c r="E11" s="13"/>
      <c r="F11" s="10">
        <f>D11*(F7)</f>
        <v>809.17200000000003</v>
      </c>
    </row>
    <row r="12" spans="1:6" x14ac:dyDescent="0.3">
      <c r="A12" s="86"/>
      <c r="B12" s="56" t="s">
        <v>11</v>
      </c>
      <c r="C12" s="13"/>
      <c r="D12" s="14">
        <v>0.05</v>
      </c>
      <c r="E12" s="13"/>
      <c r="F12" s="10">
        <f>D12*(F7)</f>
        <v>3371.55</v>
      </c>
    </row>
    <row r="13" spans="1:6" x14ac:dyDescent="0.3">
      <c r="A13" s="86"/>
      <c r="B13" s="57" t="s">
        <v>12</v>
      </c>
      <c r="C13" s="15"/>
      <c r="D13" s="14">
        <v>0.05</v>
      </c>
      <c r="E13" s="15"/>
      <c r="F13" s="10">
        <f>D13*(F7)</f>
        <v>3371.55</v>
      </c>
    </row>
    <row r="14" spans="1:6" x14ac:dyDescent="0.3">
      <c r="A14" s="86"/>
      <c r="F14" s="2"/>
    </row>
    <row r="15" spans="1:6" x14ac:dyDescent="0.3">
      <c r="A15" s="86"/>
      <c r="F15" s="2"/>
    </row>
    <row r="16" spans="1:6" x14ac:dyDescent="0.3">
      <c r="A16" s="87"/>
      <c r="B16" s="3" t="s">
        <v>13</v>
      </c>
      <c r="C16" s="3"/>
      <c r="D16" s="3"/>
      <c r="E16" s="3"/>
      <c r="F16" s="16">
        <f>SUM(F7:F13)</f>
        <v>89698.064820000014</v>
      </c>
    </row>
    <row r="20" spans="1:6" ht="15.6" x14ac:dyDescent="0.3">
      <c r="A20" s="7" t="s">
        <v>6</v>
      </c>
      <c r="B20" s="17">
        <v>1</v>
      </c>
      <c r="C20" s="18">
        <f>$B$6</f>
        <v>37.049999999999997</v>
      </c>
      <c r="D20" s="18"/>
      <c r="E20" s="18">
        <f>C20*35*52</f>
        <v>67431</v>
      </c>
      <c r="F20" s="19">
        <f>B20*E20</f>
        <v>67431</v>
      </c>
    </row>
    <row r="21" spans="1:6" ht="15" customHeight="1" x14ac:dyDescent="0.3">
      <c r="A21" s="88" t="s">
        <v>19</v>
      </c>
      <c r="B21" s="58" t="s">
        <v>7</v>
      </c>
      <c r="C21" s="20"/>
      <c r="D21" s="21">
        <v>0.16822000000000001</v>
      </c>
      <c r="E21" s="22"/>
      <c r="F21" s="19">
        <f>D21*(F20)</f>
        <v>11343.242820000001</v>
      </c>
    </row>
    <row r="22" spans="1:6" x14ac:dyDescent="0.3">
      <c r="A22" s="89"/>
      <c r="B22" s="58" t="s">
        <v>8</v>
      </c>
      <c r="C22" s="22"/>
      <c r="D22" s="23">
        <v>0.01</v>
      </c>
      <c r="E22" s="22"/>
      <c r="F22" s="19">
        <f>D22*(F20)</f>
        <v>674.31000000000006</v>
      </c>
    </row>
    <row r="23" spans="1:6" ht="15.6" x14ac:dyDescent="0.3">
      <c r="A23" s="89"/>
      <c r="B23" s="59" t="s">
        <v>9</v>
      </c>
      <c r="C23" s="24"/>
      <c r="D23" s="25">
        <v>0.15</v>
      </c>
      <c r="E23" s="22"/>
      <c r="F23" s="19">
        <f>D23*F20</f>
        <v>10114.65</v>
      </c>
    </row>
    <row r="24" spans="1:6" x14ac:dyDescent="0.3">
      <c r="A24" s="89"/>
      <c r="B24" s="58" t="s">
        <v>10</v>
      </c>
      <c r="C24" s="22"/>
      <c r="D24" s="21">
        <v>1.2E-2</v>
      </c>
      <c r="E24" s="22"/>
      <c r="F24" s="19">
        <f>D24*(F20)</f>
        <v>809.17200000000003</v>
      </c>
    </row>
    <row r="25" spans="1:6" x14ac:dyDescent="0.3">
      <c r="A25" s="89"/>
      <c r="B25" s="58" t="s">
        <v>11</v>
      </c>
      <c r="C25" s="22"/>
      <c r="D25" s="23">
        <v>0.05</v>
      </c>
      <c r="E25" s="22"/>
      <c r="F25" s="19">
        <f>D25*(F20)</f>
        <v>3371.55</v>
      </c>
    </row>
    <row r="26" spans="1:6" x14ac:dyDescent="0.3">
      <c r="A26" s="89"/>
      <c r="B26" s="60" t="s">
        <v>12</v>
      </c>
      <c r="C26" s="26"/>
      <c r="D26" s="23">
        <v>0.05</v>
      </c>
      <c r="E26" s="26"/>
      <c r="F26" s="19">
        <f>D26*(F20)</f>
        <v>3371.55</v>
      </c>
    </row>
    <row r="27" spans="1:6" x14ac:dyDescent="0.3">
      <c r="A27" s="89"/>
      <c r="F27" s="2"/>
    </row>
    <row r="28" spans="1:6" x14ac:dyDescent="0.3">
      <c r="A28" s="89"/>
      <c r="F28" s="2"/>
    </row>
    <row r="29" spans="1:6" x14ac:dyDescent="0.3">
      <c r="A29" s="90"/>
      <c r="B29" s="3" t="s">
        <v>13</v>
      </c>
      <c r="C29" s="3"/>
      <c r="D29" s="3"/>
      <c r="E29" s="3"/>
      <c r="F29" s="16">
        <f>SUM(F20:F26)</f>
        <v>97115.474820000003</v>
      </c>
    </row>
    <row r="32" spans="1:6" x14ac:dyDescent="0.3">
      <c r="A32" s="27" t="s">
        <v>20</v>
      </c>
    </row>
    <row r="33" spans="1:6" ht="48.6" customHeight="1" x14ac:dyDescent="0.3">
      <c r="A33" s="5" t="s">
        <v>43</v>
      </c>
      <c r="B33" s="83" t="s">
        <v>41</v>
      </c>
      <c r="C33" s="83"/>
      <c r="D33" s="83"/>
      <c r="E33" s="83"/>
      <c r="F33" s="83"/>
    </row>
    <row r="34" spans="1:6" ht="15.6" x14ac:dyDescent="0.3">
      <c r="A34" s="5" t="s">
        <v>39</v>
      </c>
      <c r="B34" s="84" t="s">
        <v>40</v>
      </c>
      <c r="C34" s="84"/>
      <c r="D34" s="84"/>
      <c r="E34" s="84"/>
      <c r="F34" s="84"/>
    </row>
  </sheetData>
  <mergeCells count="5">
    <mergeCell ref="B33:F33"/>
    <mergeCell ref="B34:F34"/>
    <mergeCell ref="A8:A16"/>
    <mergeCell ref="A21:A29"/>
    <mergeCell ref="A1:E1"/>
  </mergeCells>
  <hyperlinks>
    <hyperlink ref="B33:F33" r:id="rId1" display="https://www150.statcan.gc.ca/t1/tbl1/fr/tv.action?pid=1410013401&amp;pickMembers%5B0%5D=1.6&amp;pickMembers%5B1%5D=4.1&amp;cubeTimeFrame.startYear=2017&amp;cubeTimeFrame.endYear=2022&amp;referencePeriods=20170101%2C20220101" xr:uid="{CDE355EB-F340-48EE-8DA9-A48E988CABD5}"/>
    <hyperlink ref="B6" r:id="rId2" display="https://www150.statcan.gc.ca/t1/tbl1/fr/tv.action?pid=1410013401&amp;pickMembers%5B0%5D=1.6&amp;pickMembers%5B1%5D=4.1&amp;cubeTimeFrame.startYear=2017&amp;cubeTimeFrame.endYear=2023&amp;referencePeriods=20170101%2C20230101" xr:uid="{D760CF4E-2B91-4B2B-B45C-6EBD76008CEF}"/>
    <hyperlink ref="C6" r:id="rId3" xr:uid="{1BD9842B-BEEC-4740-8B2F-2A8393843790}"/>
    <hyperlink ref="B34" r:id="rId4" xr:uid="{657E565B-8824-4EE9-97EC-74EC3BB90522}"/>
    <hyperlink ref="B33" r:id="rId5" xr:uid="{1EE099F6-1941-4D35-9398-87BDB79466E4}"/>
    <hyperlink ref="B6:C6" r:id="rId6" display="https://www150.statcan.gc.ca/t1/tbl1/fr/tv.action?pid=1410013401&amp;pickMembers%5B0%5D=1.6&amp;pickMembers%5B1%5D=4.1&amp;cubeTimeFrame.startYear=2017&amp;cubeTimeFrame.endYear=2025&amp;referencePeriods=20170101%2C20250101" xr:uid="{F5A2F776-711D-4F66-82D8-1FD6AB80A52D}"/>
  </hyperlinks>
  <pageMargins left="0.7" right="0.7" top="0.75" bottom="0.75" header="0.3" footer="0.3"/>
  <pageSetup orientation="portrait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97643D1D4D9347AA0297DEEA93E74E" ma:contentTypeVersion="13" ma:contentTypeDescription="Crée un document." ma:contentTypeScope="" ma:versionID="3abee19161b971dbd7df5afd8b88721a">
  <xsd:schema xmlns:xsd="http://www.w3.org/2001/XMLSchema" xmlns:xs="http://www.w3.org/2001/XMLSchema" xmlns:p="http://schemas.microsoft.com/office/2006/metadata/properties" xmlns:ns2="b8d4d84c-c491-445f-b2d2-27f1e9ddc196" xmlns:ns3="c55d25d2-0c3f-426a-83a4-d0cf64599e04" targetNamespace="http://schemas.microsoft.com/office/2006/metadata/properties" ma:root="true" ma:fieldsID="e1c47a706918947c195aae9b4d90f607" ns2:_="" ns3:_="">
    <xsd:import namespace="b8d4d84c-c491-445f-b2d2-27f1e9ddc196"/>
    <xsd:import namespace="c55d25d2-0c3f-426a-83a4-d0cf64599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4d84c-c491-445f-b2d2-27f1e9ddc1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176c04c2-454a-4991-89a7-9db4f6c93f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d25d2-0c3f-426a-83a4-d0cf64599e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6db6926-bcbb-4b27-808e-cbd9d13baafe}" ma:internalName="TaxCatchAll" ma:showField="CatchAllData" ma:web="c55d25d2-0c3f-426a-83a4-d0cf64599e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5d25d2-0c3f-426a-83a4-d0cf64599e04" xsi:nil="true"/>
    <lcf76f155ced4ddcb4097134ff3c332f xmlns="b8d4d84c-c491-445f-b2d2-27f1e9ddc19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3A7F9-46BE-4BDD-9B27-7C6C3CC56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4d84c-c491-445f-b2d2-27f1e9ddc196"/>
    <ds:schemaRef ds:uri="c55d25d2-0c3f-426a-83a4-d0cf64599e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45542F-F3AE-4AF5-B928-D07D70ED7CF3}">
  <ds:schemaRefs>
    <ds:schemaRef ds:uri="http://schemas.microsoft.com/office/2006/metadata/properties"/>
    <ds:schemaRef ds:uri="http://schemas.microsoft.com/office/infopath/2007/PartnerControls"/>
    <ds:schemaRef ds:uri="c55d25d2-0c3f-426a-83a4-d0cf64599e04"/>
    <ds:schemaRef ds:uri="b8d4d84c-c491-445f-b2d2-27f1e9ddc196"/>
  </ds:schemaRefs>
</ds:datastoreItem>
</file>

<file path=customXml/itemProps3.xml><?xml version="1.0" encoding="utf-8"?>
<ds:datastoreItem xmlns:ds="http://schemas.openxmlformats.org/officeDocument/2006/customXml" ds:itemID="{215E75BA-8744-4C96-8D29-A891742076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Seuil plancher adapté OCASSS</vt:lpstr>
      <vt:lpstr>Détail des formules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Mercedez Roberge</dc:creator>
  <cp:lastModifiedBy>Jacinthe Messier</cp:lastModifiedBy>
  <cp:lastPrinted>2022-11-14T14:11:33Z</cp:lastPrinted>
  <dcterms:created xsi:type="dcterms:W3CDTF">2018-07-10T14:47:48Z</dcterms:created>
  <dcterms:modified xsi:type="dcterms:W3CDTF">2026-08-28T18:45:34Z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0x010100A397643D1D4D9347AA0297DEEA93E74E</vt:lpwstr>
  </property>
  <property fmtid="{D5CDD505-2E9C-101B-9397-08002B2CF9AE}" pid="3" name="MediaServiceImageTags">
    <vt:lpwstr/>
  </property>
</Properties>
</file>